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<sst xmlns="http://schemas.openxmlformats.org/spreadsheetml/2006/main" count="6" uniqueCount="6">
  <si>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Объем рукописи, п.л.</t>
  </si>
  <si>
    <t>Кол-во экспертов</t>
  </si>
  <si>
    <t>НДС (18%)</t>
  </si>
  <si>
    <t>Сумма в руб.,  с учетом НДС</t>
  </si>
  <si>
    <t>СТОИМОСТЬ ЭКСПЕРТИЗЫ УЧЕБНИКОВ</t>
  </si>
  <si>
    <t>НА ГРИФ УМО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</si>
</sst>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C54" sqref="C54"/>
    </sheetView>
  </sheetViews>
  <sheetFormatPr defaultColWidth="9.00390625" defaultRowHeight="12.75"/>
  <cols>
    <col min="1" max="1" width="11.875" style="9" customWidth="1"/>
    <col min="2" max="2" width="9.625" style="4" customWidth="1"/>
    <col min="3" max="3" width="19.875" style="4" customWidth="1"/>
    <col min="4" max="4" width="14.875" style="4" customWidth="1"/>
  </cols>
  <sheetData>
    <row r="1" spans="1:4" ht="12.75">
      <c r="A1" s="19" t="s">
        <v>4</v>
      </c>
      <c r="B1" s="19"/>
      <c r="C1" s="19"/>
      <c r="D1" s="19"/>
    </row>
    <row r="2" spans="1:4" ht="12.75">
      <c r="A2" s="20" t="s">
        <v>5</v>
      </c>
      <c r="B2" s="20"/>
      <c r="C2" s="20"/>
      <c r="D2" s="20"/>
    </row>
    <row r="3" spans="1:4" ht="12.75">
      <c r="A3" s="7"/>
      <c r="B3" s="6"/>
      <c r="C3" s="6"/>
      <c r="D3" s="6"/>
    </row>
    <row r="4" spans="1:4" ht="38.25">
      <c r="A4" s="5" t="s">
        <v>0</v>
      </c>
      <c r="B4" s="5" t="s">
        <v>1</v>
      </c>
      <c r="C4" s="5" t="s">
        <v>3</v>
      </c>
      <c r="D4" s="5" t="s">
        <v>2</v>
      </c>
    </row>
    <row r="5" spans="1:5" ht="12.75">
      <c r="A5" s="8">
        <f>4</f>
        <v>4</v>
      </c>
      <c r="B5" s="1">
        <f>1</f>
        <v>1</v>
      </c>
      <c r="C5" s="10">
        <f aca="true" t="shared" si="0" ref="C5:C30">400*1.262*1.18*(A5+3*1.1*1.2)</f>
        <v>4741.4854399999995</v>
      </c>
      <c r="D5" s="10">
        <f aca="true" t="shared" si="1" ref="D5:D30">C5*0.18/1.18</f>
        <v>723.27744</v>
      </c>
      <c r="E5" s="4"/>
    </row>
    <row r="6" spans="1:5" ht="12.75">
      <c r="A6" s="8">
        <f>4.1</f>
        <v>4.1</v>
      </c>
      <c r="B6" s="2"/>
      <c r="C6" s="10">
        <f t="shared" si="0"/>
        <v>4801.051839999999</v>
      </c>
      <c r="D6" s="10">
        <f t="shared" si="1"/>
        <v>732.3638399999999</v>
      </c>
      <c r="E6" s="3"/>
    </row>
    <row r="7" spans="1:5" ht="12.75">
      <c r="A7" s="8">
        <f>5</f>
        <v>5</v>
      </c>
      <c r="B7" s="1">
        <f>1</f>
        <v>1</v>
      </c>
      <c r="C7" s="10">
        <f t="shared" si="0"/>
        <v>5337.14944</v>
      </c>
      <c r="D7" s="10">
        <f t="shared" si="1"/>
        <v>814.14144</v>
      </c>
      <c r="E7" s="4"/>
    </row>
    <row r="8" spans="1:5" ht="12.75">
      <c r="A8" s="8">
        <f>7</f>
        <v>7</v>
      </c>
      <c r="B8" s="2"/>
      <c r="C8" s="11">
        <f t="shared" si="0"/>
        <v>6528.477440000001</v>
      </c>
      <c r="D8" s="11">
        <f t="shared" si="1"/>
        <v>995.86944</v>
      </c>
      <c r="E8" s="3"/>
    </row>
    <row r="9" spans="1:4" ht="12.75">
      <c r="A9" s="8">
        <f>A8+2</f>
        <v>9</v>
      </c>
      <c r="B9" s="2">
        <f>1</f>
        <v>1</v>
      </c>
      <c r="C9" s="10">
        <f t="shared" si="0"/>
        <v>7719.80544</v>
      </c>
      <c r="D9" s="10">
        <f t="shared" si="1"/>
        <v>1177.59744</v>
      </c>
    </row>
    <row r="10" spans="1:5" ht="12.75">
      <c r="A10" s="8">
        <f>8</f>
        <v>8</v>
      </c>
      <c r="B10" s="2">
        <f>1</f>
        <v>1</v>
      </c>
      <c r="C10" s="10">
        <f t="shared" si="0"/>
        <v>7124.14144</v>
      </c>
      <c r="D10" s="10">
        <f t="shared" si="1"/>
        <v>1086.7334400000002</v>
      </c>
      <c r="E10" s="3"/>
    </row>
    <row r="11" spans="1:5" ht="12.75">
      <c r="A11" s="8">
        <f>9</f>
        <v>9</v>
      </c>
      <c r="B11" s="2"/>
      <c r="C11" s="11">
        <f t="shared" si="0"/>
        <v>7719.80544</v>
      </c>
      <c r="D11" s="11">
        <f t="shared" si="1"/>
        <v>1177.59744</v>
      </c>
      <c r="E11" s="3"/>
    </row>
    <row r="12" spans="1:9" ht="12.75">
      <c r="A12" s="8">
        <f>9.5</f>
        <v>9.5</v>
      </c>
      <c r="B12" s="2">
        <f>1</f>
        <v>1</v>
      </c>
      <c r="C12" s="10">
        <f t="shared" si="0"/>
        <v>8017.63744</v>
      </c>
      <c r="D12" s="10">
        <f t="shared" si="1"/>
        <v>1223.02944</v>
      </c>
      <c r="E12" s="4"/>
      <c r="F12" s="4"/>
      <c r="G12" s="4"/>
      <c r="H12" s="4"/>
      <c r="I12" s="4"/>
    </row>
    <row r="13" spans="1:9" ht="12.75">
      <c r="A13" s="8">
        <f>9.7</f>
        <v>9.7</v>
      </c>
      <c r="B13" s="1">
        <f>1</f>
        <v>1</v>
      </c>
      <c r="C13" s="10">
        <f t="shared" si="0"/>
        <v>8136.77024</v>
      </c>
      <c r="D13" s="10">
        <f t="shared" si="1"/>
        <v>1241.20224</v>
      </c>
      <c r="E13" s="3"/>
      <c r="F13" s="4"/>
      <c r="G13" s="4"/>
      <c r="H13" s="4"/>
      <c r="I13" s="4"/>
    </row>
    <row r="14" spans="1:9" ht="12.75">
      <c r="A14" s="8">
        <f>9.76</f>
        <v>9.76</v>
      </c>
      <c r="B14" s="2">
        <f>1</f>
        <v>1</v>
      </c>
      <c r="C14" s="10">
        <f t="shared" si="0"/>
        <v>8172.510079999999</v>
      </c>
      <c r="D14" s="10">
        <f t="shared" si="1"/>
        <v>1246.6540799999998</v>
      </c>
      <c r="E14" s="4"/>
      <c r="F14" s="4"/>
      <c r="G14" s="4"/>
      <c r="H14" s="4"/>
      <c r="I14" s="4"/>
    </row>
    <row r="15" spans="1:9" ht="14.25" customHeight="1">
      <c r="A15" s="8">
        <f>A14+2</f>
        <v>11.76</v>
      </c>
      <c r="B15" s="2">
        <f>1</f>
        <v>1</v>
      </c>
      <c r="C15" s="10">
        <f t="shared" si="0"/>
        <v>9363.83808</v>
      </c>
      <c r="D15" s="10">
        <f t="shared" si="1"/>
        <v>1428.3820799999999</v>
      </c>
      <c r="E15" s="4"/>
      <c r="F15" s="3"/>
      <c r="G15" s="3"/>
      <c r="H15" s="3"/>
      <c r="I15" s="4"/>
    </row>
    <row r="16" spans="1:5" s="4" customFormat="1" ht="12.75">
      <c r="A16" s="8">
        <f>10</f>
        <v>10</v>
      </c>
      <c r="B16" s="2">
        <f>1</f>
        <v>1</v>
      </c>
      <c r="C16" s="10">
        <f t="shared" si="0"/>
        <v>8315.46944</v>
      </c>
      <c r="D16" s="10">
        <f t="shared" si="1"/>
        <v>1268.46144</v>
      </c>
      <c r="E16" s="3"/>
    </row>
    <row r="17" spans="1:4" s="4" customFormat="1" ht="12.75">
      <c r="A17" s="8">
        <f>10.5</f>
        <v>10.5</v>
      </c>
      <c r="B17" s="1">
        <f>1</f>
        <v>1</v>
      </c>
      <c r="C17" s="10">
        <f t="shared" si="0"/>
        <v>8613.301440000001</v>
      </c>
      <c r="D17" s="10">
        <f t="shared" si="1"/>
        <v>1313.89344</v>
      </c>
    </row>
    <row r="18" spans="1:4" s="3" customFormat="1" ht="12.75">
      <c r="A18" s="8">
        <f>11</f>
        <v>11</v>
      </c>
      <c r="B18" s="1">
        <f>1</f>
        <v>1</v>
      </c>
      <c r="C18" s="10">
        <f t="shared" si="0"/>
        <v>8911.13344</v>
      </c>
      <c r="D18" s="10">
        <f t="shared" si="1"/>
        <v>1359.32544</v>
      </c>
    </row>
    <row r="19" spans="1:4" s="4" customFormat="1" ht="12.75">
      <c r="A19" s="8">
        <f>11.1</f>
        <v>11.1</v>
      </c>
      <c r="B19" s="1">
        <f>1</f>
        <v>1</v>
      </c>
      <c r="C19" s="10">
        <f t="shared" si="0"/>
        <v>8970.69984</v>
      </c>
      <c r="D19" s="10">
        <f t="shared" si="1"/>
        <v>1368.41184</v>
      </c>
    </row>
    <row r="20" spans="1:5" s="3" customFormat="1" ht="12.75">
      <c r="A20" s="8">
        <f>11.4</f>
        <v>11.4</v>
      </c>
      <c r="B20" s="2"/>
      <c r="C20" s="10">
        <f t="shared" si="0"/>
        <v>9149.39904</v>
      </c>
      <c r="D20" s="10">
        <f t="shared" si="1"/>
        <v>1395.6710400000002</v>
      </c>
      <c r="E20" s="4"/>
    </row>
    <row r="21" spans="1:4" s="3" customFormat="1" ht="12.75">
      <c r="A21" s="8">
        <f>11.7</f>
        <v>11.7</v>
      </c>
      <c r="B21" s="1">
        <f>1</f>
        <v>1</v>
      </c>
      <c r="C21" s="10">
        <f t="shared" si="0"/>
        <v>9328.09824</v>
      </c>
      <c r="D21" s="10">
        <f t="shared" si="1"/>
        <v>1422.93024</v>
      </c>
    </row>
    <row r="22" spans="1:5" s="3" customFormat="1" ht="12.75">
      <c r="A22" s="8">
        <f>A21+2</f>
        <v>13.7</v>
      </c>
      <c r="B22" s="2">
        <f>1</f>
        <v>1</v>
      </c>
      <c r="C22" s="10">
        <f t="shared" si="0"/>
        <v>10519.42624</v>
      </c>
      <c r="D22" s="10">
        <f t="shared" si="1"/>
        <v>1604.6582400000002</v>
      </c>
      <c r="E22" s="4"/>
    </row>
    <row r="23" spans="1:5" s="3" customFormat="1" ht="12.75">
      <c r="A23" s="8">
        <f>12.5</f>
        <v>12.5</v>
      </c>
      <c r="B23" s="1">
        <f>1</f>
        <v>1</v>
      </c>
      <c r="C23" s="10">
        <f t="shared" si="0"/>
        <v>9804.62944</v>
      </c>
      <c r="D23" s="10">
        <f t="shared" si="1"/>
        <v>1495.6214400000001</v>
      </c>
      <c r="E23" s="4"/>
    </row>
    <row r="24" spans="1:4" s="3" customFormat="1" ht="12.75">
      <c r="A24" s="8">
        <f>13</f>
        <v>13</v>
      </c>
      <c r="B24" s="1">
        <f>1</f>
        <v>1</v>
      </c>
      <c r="C24" s="10">
        <f t="shared" si="0"/>
        <v>10102.461440000001</v>
      </c>
      <c r="D24" s="10">
        <f t="shared" si="1"/>
        <v>1541.0534400000001</v>
      </c>
    </row>
    <row r="25" spans="1:5" s="3" customFormat="1" ht="12.75">
      <c r="A25" s="8">
        <f>13.8</f>
        <v>13.8</v>
      </c>
      <c r="B25" s="2">
        <f>1</f>
        <v>1</v>
      </c>
      <c r="C25" s="10">
        <f t="shared" si="0"/>
        <v>10578.99264</v>
      </c>
      <c r="D25" s="10">
        <f t="shared" si="1"/>
        <v>1613.7446400000001</v>
      </c>
      <c r="E25" s="4"/>
    </row>
    <row r="26" spans="1:5" s="3" customFormat="1" ht="12.75">
      <c r="A26" s="8">
        <f>A25+2</f>
        <v>15.8</v>
      </c>
      <c r="B26" s="2">
        <f>1</f>
        <v>1</v>
      </c>
      <c r="C26" s="10">
        <f t="shared" si="0"/>
        <v>11770.32064</v>
      </c>
      <c r="D26" s="10">
        <f t="shared" si="1"/>
        <v>1795.4726400000002</v>
      </c>
      <c r="E26" s="4"/>
    </row>
    <row r="27" spans="1:4" s="4" customFormat="1" ht="12.75">
      <c r="A27" s="8">
        <f>14</f>
        <v>14</v>
      </c>
      <c r="B27" s="1">
        <f>1</f>
        <v>1</v>
      </c>
      <c r="C27" s="10">
        <f t="shared" si="0"/>
        <v>10698.12544</v>
      </c>
      <c r="D27" s="10">
        <f t="shared" si="1"/>
        <v>1631.9174400000002</v>
      </c>
    </row>
    <row r="28" spans="1:4" s="4" customFormat="1" ht="12.75">
      <c r="A28" s="8">
        <f>14.3</f>
        <v>14.3</v>
      </c>
      <c r="B28" s="2"/>
      <c r="C28" s="10">
        <f t="shared" si="0"/>
        <v>10876.82464</v>
      </c>
      <c r="D28" s="10">
        <f t="shared" si="1"/>
        <v>1659.1766400000001</v>
      </c>
    </row>
    <row r="29" spans="1:5" s="4" customFormat="1" ht="12.75">
      <c r="A29" s="8">
        <f>14.6</f>
        <v>14.6</v>
      </c>
      <c r="B29" s="2"/>
      <c r="C29" s="11">
        <f t="shared" si="0"/>
        <v>11055.52384</v>
      </c>
      <c r="D29" s="11">
        <f t="shared" si="1"/>
        <v>1686.43584</v>
      </c>
      <c r="E29" s="3"/>
    </row>
    <row r="30" spans="1:9" ht="12.75">
      <c r="A30" s="8">
        <f>15</f>
        <v>15</v>
      </c>
      <c r="B30" s="2"/>
      <c r="C30" s="11">
        <f t="shared" si="0"/>
        <v>11293.78944</v>
      </c>
      <c r="D30" s="11">
        <f t="shared" si="1"/>
        <v>1722.7814400000002</v>
      </c>
      <c r="E30" s="3"/>
      <c r="F30" s="4"/>
      <c r="G30" s="4"/>
      <c r="H30" s="4"/>
      <c r="I30" s="4"/>
    </row>
    <row r="31" spans="1:4" s="3" customFormat="1" ht="12.75">
      <c r="A31" s="8">
        <f>15.8</f>
        <v>15.8</v>
      </c>
      <c r="B31" s="2"/>
      <c r="C31" s="11">
        <f>400*1.262*1.18*(A31+3*1.1*1.2)</f>
        <v>11770.32064</v>
      </c>
      <c r="D31" s="11">
        <f>C31*0.18/1.18</f>
        <v>1795.4726400000002</v>
      </c>
    </row>
    <row r="32" spans="1:5" s="3" customFormat="1" ht="12.75">
      <c r="A32" s="8">
        <f>A31+2</f>
        <v>17.8</v>
      </c>
      <c r="B32" s="2">
        <f>1</f>
        <v>1</v>
      </c>
      <c r="C32" s="10">
        <f>400*1.262*1.18*(A32+3*1.1*1.2)</f>
        <v>12961.648640000001</v>
      </c>
      <c r="D32" s="10">
        <f>C32*0.18/1.18</f>
        <v>1977.2006400000002</v>
      </c>
      <c r="E32" s="4"/>
    </row>
    <row r="33" spans="1:4" s="3" customFormat="1" ht="12.75">
      <c r="A33" s="8">
        <f>16</f>
        <v>16</v>
      </c>
      <c r="B33" s="1">
        <f>1</f>
        <v>1</v>
      </c>
      <c r="C33" s="10">
        <f>400*1.262*1.18*(A33+3*1.1*1.2)</f>
        <v>11889.453440000001</v>
      </c>
      <c r="D33" s="10">
        <f>C33*0.18/1.18</f>
        <v>1813.6454400000002</v>
      </c>
    </row>
    <row r="34" spans="1:4" s="3" customFormat="1" ht="12.75">
      <c r="A34" s="8">
        <f>16.9</f>
        <v>16.9</v>
      </c>
      <c r="B34" s="2"/>
      <c r="C34" s="10">
        <f>400*1.262*1.18*(A34+3*1.1*1.2)</f>
        <v>12425.55104</v>
      </c>
      <c r="D34" s="10">
        <f>C34*0.18/1.18</f>
        <v>1895.4230400000001</v>
      </c>
    </row>
    <row r="35" spans="1:4" s="3" customFormat="1" ht="12.75">
      <c r="A35" s="8">
        <f>17</f>
        <v>17</v>
      </c>
      <c r="B35" s="2"/>
      <c r="C35" s="10">
        <f>400*1.262*1.18*(A35+3*1.1*1.2)</f>
        <v>12485.11744</v>
      </c>
      <c r="D35" s="10">
        <f>C35*0.18/1.18</f>
        <v>1904.50944</v>
      </c>
    </row>
    <row r="36" spans="1:5" s="3" customFormat="1" ht="12.75">
      <c r="A36" s="8">
        <f>18</f>
        <v>18</v>
      </c>
      <c r="B36" s="2">
        <f>1</f>
        <v>1</v>
      </c>
      <c r="C36" s="10">
        <f aca="true" t="shared" si="2" ref="C36:C43">400*1.262*1.18*(A36+3*1.1*1.2)</f>
        <v>13080.78144</v>
      </c>
      <c r="D36" s="10">
        <f aca="true" t="shared" si="3" ref="D36:D51">C36*0.18/1.18</f>
        <v>1995.37344</v>
      </c>
      <c r="E36" s="4"/>
    </row>
    <row r="37" spans="1:5" s="3" customFormat="1" ht="12.75">
      <c r="A37" s="8">
        <f>19</f>
        <v>19</v>
      </c>
      <c r="B37" s="1">
        <f>1</f>
        <v>1</v>
      </c>
      <c r="C37" s="10">
        <f t="shared" si="2"/>
        <v>13676.44544</v>
      </c>
      <c r="D37" s="10">
        <f t="shared" si="3"/>
        <v>2086.2374400000003</v>
      </c>
      <c r="E37" s="4"/>
    </row>
    <row r="38" spans="1:5" s="3" customFormat="1" ht="12.75">
      <c r="A38" s="8">
        <f>A37+2</f>
        <v>21</v>
      </c>
      <c r="B38" s="2">
        <f>1</f>
        <v>1</v>
      </c>
      <c r="C38" s="15">
        <f t="shared" si="2"/>
        <v>14867.77344</v>
      </c>
      <c r="D38" s="15">
        <f t="shared" si="3"/>
        <v>2267.9654400000004</v>
      </c>
      <c r="E38"/>
    </row>
    <row r="39" spans="1:5" s="3" customFormat="1" ht="12.75">
      <c r="A39" s="8">
        <f>20</f>
        <v>20</v>
      </c>
      <c r="B39" s="14">
        <f>1</f>
        <v>1</v>
      </c>
      <c r="C39" s="17">
        <f t="shared" si="2"/>
        <v>14272.10944</v>
      </c>
      <c r="D39" s="17">
        <f t="shared" si="3"/>
        <v>2177.1014400000004</v>
      </c>
      <c r="E39" s="4"/>
    </row>
    <row r="40" spans="1:4" s="3" customFormat="1" ht="12.75">
      <c r="A40" s="8">
        <f>21.75</f>
        <v>21.75</v>
      </c>
      <c r="B40" s="14"/>
      <c r="C40" s="18">
        <f t="shared" si="2"/>
        <v>15314.52144</v>
      </c>
      <c r="D40" s="18">
        <f t="shared" si="3"/>
        <v>2336.11344</v>
      </c>
    </row>
    <row r="41" spans="1:5" s="3" customFormat="1" ht="12.75">
      <c r="A41" s="8">
        <f>A40+2</f>
        <v>23.75</v>
      </c>
      <c r="B41" s="14">
        <f>1</f>
        <v>1</v>
      </c>
      <c r="C41" s="17">
        <f t="shared" si="2"/>
        <v>16505.84944</v>
      </c>
      <c r="D41" s="17">
        <f t="shared" si="3"/>
        <v>2517.8414400000006</v>
      </c>
      <c r="E41"/>
    </row>
    <row r="42" spans="1:4" s="3" customFormat="1" ht="12.75">
      <c r="A42" s="8">
        <f>22</f>
        <v>22</v>
      </c>
      <c r="B42" s="14"/>
      <c r="C42" s="18">
        <f t="shared" si="2"/>
        <v>15463.43744</v>
      </c>
      <c r="D42" s="18">
        <f t="shared" si="3"/>
        <v>2358.82944</v>
      </c>
    </row>
    <row r="43" spans="1:4" s="3" customFormat="1" ht="12.75">
      <c r="A43" s="8">
        <f>24</f>
        <v>24</v>
      </c>
      <c r="B43" s="14">
        <f>1</f>
        <v>1</v>
      </c>
      <c r="C43" s="17">
        <f t="shared" si="2"/>
        <v>16654.76544</v>
      </c>
      <c r="D43" s="17">
        <f t="shared" si="3"/>
        <v>2540.55744</v>
      </c>
    </row>
    <row r="44" spans="1:4" s="3" customFormat="1" ht="12.75">
      <c r="A44" s="8">
        <f>25</f>
        <v>25</v>
      </c>
      <c r="B44" s="2"/>
      <c r="C44" s="16">
        <f aca="true" t="shared" si="4" ref="C44:C51">400*1.262*1.18*(A44+3*1.1*1.2)</f>
        <v>17250.42944</v>
      </c>
      <c r="D44" s="16">
        <f t="shared" si="3"/>
        <v>2631.42144</v>
      </c>
    </row>
    <row r="45" spans="1:5" s="3" customFormat="1" ht="12.75">
      <c r="A45" s="8">
        <f>27</f>
        <v>27</v>
      </c>
      <c r="B45" s="2">
        <f>1</f>
        <v>1</v>
      </c>
      <c r="C45" s="10">
        <f t="shared" si="4"/>
        <v>18441.75744</v>
      </c>
      <c r="D45" s="10">
        <f t="shared" si="3"/>
        <v>2813.14944</v>
      </c>
      <c r="E45"/>
    </row>
    <row r="46" spans="1:4" s="3" customFormat="1" ht="12.75">
      <c r="A46" s="8">
        <f>28</f>
        <v>28</v>
      </c>
      <c r="B46" s="2"/>
      <c r="C46" s="11">
        <f t="shared" si="4"/>
        <v>19037.421440000002</v>
      </c>
      <c r="D46" s="11">
        <f t="shared" si="3"/>
        <v>2904.01344</v>
      </c>
    </row>
    <row r="47" spans="1:5" s="3" customFormat="1" ht="12.75">
      <c r="A47" s="8">
        <f>28.78</f>
        <v>28.78</v>
      </c>
      <c r="B47" s="2">
        <f>1</f>
        <v>1</v>
      </c>
      <c r="C47" s="12">
        <f t="shared" si="4"/>
        <v>19502.039360000002</v>
      </c>
      <c r="D47" s="12">
        <f t="shared" si="3"/>
        <v>2974.88736</v>
      </c>
      <c r="E47"/>
    </row>
    <row r="48" spans="1:5" s="3" customFormat="1" ht="12.75">
      <c r="A48" s="8">
        <f>32</f>
        <v>32</v>
      </c>
      <c r="B48" s="2">
        <f>1</f>
        <v>1</v>
      </c>
      <c r="C48" s="10">
        <f t="shared" si="4"/>
        <v>21420.07744</v>
      </c>
      <c r="D48" s="10">
        <f t="shared" si="3"/>
        <v>3267.4694400000003</v>
      </c>
      <c r="E48"/>
    </row>
    <row r="49" spans="1:4" s="3" customFormat="1" ht="12.75">
      <c r="A49" s="8">
        <f>32.5</f>
        <v>32.5</v>
      </c>
      <c r="B49" s="2"/>
      <c r="C49" s="10">
        <f t="shared" si="4"/>
        <v>21717.90944</v>
      </c>
      <c r="D49" s="10">
        <f t="shared" si="3"/>
        <v>3312.90144</v>
      </c>
    </row>
    <row r="50" spans="1:4" s="3" customFormat="1" ht="12.75">
      <c r="A50" s="8">
        <f>41</f>
        <v>41</v>
      </c>
      <c r="B50" s="2"/>
      <c r="C50" s="11">
        <f t="shared" si="4"/>
        <v>26781.05344</v>
      </c>
      <c r="D50" s="11">
        <f t="shared" si="3"/>
        <v>4085.24544</v>
      </c>
    </row>
    <row r="51" spans="1:5" s="3" customFormat="1" ht="12.75">
      <c r="A51" s="8">
        <f>44</f>
        <v>44</v>
      </c>
      <c r="B51" s="2">
        <f>1</f>
        <v>1</v>
      </c>
      <c r="C51" s="10">
        <f t="shared" si="4"/>
        <v>28568.04544</v>
      </c>
      <c r="D51" s="10">
        <f t="shared" si="3"/>
        <v>4357.83744</v>
      </c>
      <c r="E51"/>
    </row>
    <row r="52" spans="1:4" s="3" customFormat="1" ht="12.75">
      <c r="A52" s="8"/>
      <c r="B52" s="2"/>
      <c r="C52" s="10"/>
      <c r="D52" s="10"/>
    </row>
    <row r="53" spans="1:4" s="3" customFormat="1" ht="12.75">
      <c r="A53" s="9"/>
      <c r="C53" s="12"/>
      <c r="D53" s="12"/>
    </row>
    <row r="54" spans="1:4" s="3" customFormat="1" ht="12.75">
      <c r="A54" s="9"/>
      <c r="C54" s="13"/>
      <c r="D54" s="13"/>
    </row>
    <row r="55" s="3" customFormat="1" ht="12.75">
      <c r="A55" s="9"/>
    </row>
    <row r="56" s="3" customFormat="1" ht="12.75">
      <c r="A56" s="9"/>
    </row>
    <row r="57" s="3" customFormat="1" ht="12.75">
      <c r="A57" s="9"/>
    </row>
    <row r="58" s="3" customFormat="1" ht="12.75">
      <c r="A58" s="9"/>
    </row>
    <row r="59" s="3" customFormat="1" ht="12.75">
      <c r="A59" s="9"/>
    </row>
  </sheetData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2343</cp:lastModifiedBy>
  <cp:lastPrinted>2008-04-17T11:18:09Z</cp:lastPrinted>
  <dcterms:created xsi:type="dcterms:W3CDTF">2008-01-09T12:46:20Z</dcterms:created>
  <dcterms:modified xsi:type="dcterms:W3CDTF">2008-10-28T12:33:43Z</dcterms:modified>
  <cp:category/>
  <cp:version/>
  <cp:contentType/>
  <cp:contentStatus/>
</cp:coreProperties>
</file>